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een\Documents\HBG\Biodiversity management\"/>
    </mc:Choice>
  </mc:AlternateContent>
  <xr:revisionPtr revIDLastSave="0" documentId="13_ncr:1_{C5981902-9DE8-4CD9-82EF-5E27862E5DB9}" xr6:coauthVersionLast="46" xr6:coauthVersionMax="46" xr10:uidLastSave="{00000000-0000-0000-0000-000000000000}"/>
  <bookViews>
    <workbookView xWindow="-120" yWindow="-120" windowWidth="20730" windowHeight="11160" xr2:uid="{3832AB69-C127-4EED-BC59-692A4A1F0FB0}"/>
  </bookViews>
  <sheets>
    <sheet name="Sheet1" sheetId="1" r:id="rId1"/>
    <sheet name="Sheet2" sheetId="2" state="hidden" r:id="rId2"/>
  </sheets>
  <definedNames>
    <definedName name="Estimate" localSheetId="0">Sheet1!$F$108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3" i="1" l="1"/>
  <c r="D72" i="1"/>
  <c r="G72" i="1" s="1"/>
  <c r="A15" i="2"/>
  <c r="A12" i="2"/>
  <c r="I31" i="1"/>
  <c r="F31" i="1"/>
  <c r="C31" i="1"/>
  <c r="G73" i="1"/>
  <c r="H129" i="1"/>
  <c r="G83" i="1"/>
  <c r="G84" i="1"/>
  <c r="E83" i="1"/>
  <c r="E84" i="1"/>
  <c r="G82" i="1"/>
  <c r="E82" i="1"/>
  <c r="I25" i="1"/>
  <c r="I20" i="1"/>
  <c r="I16" i="1"/>
  <c r="F25" i="1"/>
  <c r="F20" i="1"/>
  <c r="F16" i="1"/>
  <c r="C20" i="1"/>
  <c r="I27" i="1" l="1"/>
  <c r="I33" i="1" s="1"/>
  <c r="I37" i="1" s="1"/>
  <c r="F27" i="1"/>
  <c r="F33" i="1" s="1"/>
  <c r="F37" i="1" s="1"/>
  <c r="I82" i="1"/>
  <c r="H101" i="1"/>
  <c r="E135" i="1"/>
  <c r="C135" i="1"/>
  <c r="E126" i="1"/>
  <c r="G126" i="1"/>
  <c r="C126" i="1"/>
  <c r="G111" i="1"/>
  <c r="G110" i="1"/>
  <c r="I110" i="1" s="1"/>
  <c r="G116" i="1"/>
  <c r="G115" i="1"/>
  <c r="C83" i="1"/>
  <c r="I83" i="1" s="1"/>
  <c r="C84" i="1"/>
  <c r="I84" i="1" s="1"/>
  <c r="C82" i="1"/>
  <c r="D70" i="1"/>
  <c r="G70" i="1" s="1"/>
  <c r="E72" i="1"/>
  <c r="D69" i="1"/>
  <c r="D56" i="1"/>
  <c r="D57" i="1"/>
  <c r="D55" i="1"/>
  <c r="G55" i="1" s="1"/>
  <c r="C25" i="1"/>
  <c r="C16" i="1"/>
  <c r="E69" i="1" l="1"/>
  <c r="G69" i="1"/>
  <c r="G74" i="1" s="1"/>
  <c r="E57" i="1"/>
  <c r="G57" i="1"/>
  <c r="E56" i="1"/>
  <c r="G56" i="1"/>
  <c r="I85" i="1"/>
  <c r="H135" i="1"/>
  <c r="H117" i="1"/>
  <c r="H127" i="1"/>
  <c r="H110" i="1"/>
  <c r="H112" i="1" s="1"/>
  <c r="D74" i="1"/>
  <c r="E70" i="1"/>
  <c r="E73" i="1"/>
  <c r="E55" i="1"/>
  <c r="D58" i="1"/>
  <c r="C27" i="1"/>
  <c r="E74" i="1" l="1"/>
  <c r="H74" i="1" s="1"/>
  <c r="G58" i="1"/>
  <c r="E58" i="1"/>
  <c r="H58" i="1" s="1"/>
  <c r="I28" i="1"/>
  <c r="C33" i="1"/>
  <c r="C37" i="1" l="1"/>
  <c r="I39" i="1" l="1"/>
  <c r="H137" i="1" s="1"/>
</calcChain>
</file>

<file path=xl/sharedStrings.xml><?xml version="1.0" encoding="utf-8"?>
<sst xmlns="http://schemas.openxmlformats.org/spreadsheetml/2006/main" count="173" uniqueCount="128">
  <si>
    <t>Approximate Costing Table</t>
  </si>
  <si>
    <t>The following is a template that landowners may find useful for determining the elements and the costs to be considered when assessing /evaluating potential bio-diversity projects.</t>
  </si>
  <si>
    <t xml:space="preserve">Fencing </t>
  </si>
  <si>
    <t>Materials</t>
  </si>
  <si>
    <t>Sheep</t>
  </si>
  <si>
    <t>Cattle</t>
  </si>
  <si>
    <t>Deer</t>
  </si>
  <si>
    <t>metres</t>
  </si>
  <si>
    <t>sub-total</t>
  </si>
  <si>
    <t>Total</t>
  </si>
  <si>
    <t xml:space="preserve"> $7/m</t>
  </si>
  <si>
    <t xml:space="preserve"> $14/m</t>
  </si>
  <si>
    <t>Distance in metres</t>
  </si>
  <si>
    <r>
      <rPr>
        <b/>
        <sz val="11"/>
        <color theme="1"/>
        <rFont val="Calibri"/>
        <family val="2"/>
        <scheme val="minor"/>
      </rPr>
      <t>Earthworks</t>
    </r>
    <r>
      <rPr>
        <sz val="11"/>
        <color theme="1"/>
        <rFont val="Calibri"/>
        <family val="2"/>
        <scheme val="minor"/>
      </rPr>
      <t>:  dozing fence lines, clearing/shaping stream banks etc.</t>
    </r>
  </si>
  <si>
    <t>Planting</t>
  </si>
  <si>
    <t>Contractor</t>
  </si>
  <si>
    <t>Selecting plant size</t>
  </si>
  <si>
    <t>Cost</t>
  </si>
  <si>
    <t>Spacings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</si>
  <si>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Plants closer to the stream edge get planted closer together – can be 1m apart, whereas those on the upper back will be further apart; so average spacing around 2m x 2m</t>
    </r>
  </si>
  <si>
    <t>Enter plant cost estimate</t>
  </si>
  <si>
    <t>Contractor @ $5/plant</t>
  </si>
  <si>
    <t>No. of plants</t>
  </si>
  <si>
    <t>Riparian Mixed Species</t>
  </si>
  <si>
    <t>Native Land Mix</t>
  </si>
  <si>
    <t>2m x 2m</t>
  </si>
  <si>
    <r>
      <t>Distance m</t>
    </r>
    <r>
      <rPr>
        <sz val="11"/>
        <color theme="1"/>
        <rFont val="Calibri"/>
        <family val="2"/>
      </rPr>
      <t>²</t>
    </r>
  </si>
  <si>
    <t>Hectares</t>
  </si>
  <si>
    <t>4m x 4m</t>
  </si>
  <si>
    <t>3m x 3m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</si>
  <si>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 xml:space="preserve">the </t>
    </r>
    <r>
      <rPr>
        <b/>
        <sz val="10"/>
        <color theme="1"/>
        <rFont val="Calibri"/>
        <family val="2"/>
        <scheme val="minor"/>
      </rPr>
      <t>medium</t>
    </r>
    <r>
      <rPr>
        <sz val="10"/>
        <color theme="1"/>
        <rFont val="Calibri"/>
        <family val="2"/>
        <scheme val="minor"/>
      </rPr>
      <t xml:space="preserve"> size is generally recommended for greater survivability (weather, weed and pest challenges) and are planter bag (PB) 2-3 size, 1.5 – 2.5kgs. Average price </t>
    </r>
    <r>
      <rPr>
        <b/>
        <sz val="10"/>
        <color theme="1"/>
        <rFont val="Calibri"/>
        <family val="2"/>
        <scheme val="minor"/>
      </rPr>
      <t>$10</t>
    </r>
    <r>
      <rPr>
        <sz val="10"/>
        <color theme="1"/>
        <rFont val="Wingdings"/>
        <family val="1"/>
        <charset val="2"/>
      </rPr>
      <t xml:space="preserve"> </t>
    </r>
  </si>
  <si>
    <r>
      <t xml:space="preserve">the </t>
    </r>
    <r>
      <rPr>
        <b/>
        <sz val="10"/>
        <color theme="1"/>
        <rFont val="Calibri"/>
        <family val="2"/>
        <scheme val="minor"/>
      </rPr>
      <t>small</t>
    </r>
    <r>
      <rPr>
        <sz val="10"/>
        <color theme="1"/>
        <rFont val="Calibri"/>
        <family val="2"/>
        <scheme val="minor"/>
      </rPr>
      <t xml:space="preserve"> size is seedlings in small pots/cartons or root trainers in cell packs. Average price </t>
    </r>
    <r>
      <rPr>
        <b/>
        <sz val="10"/>
        <color theme="1"/>
        <rFont val="Calibri"/>
        <family val="2"/>
        <scheme val="minor"/>
      </rPr>
      <t>$4</t>
    </r>
  </si>
  <si>
    <t>Large areas</t>
  </si>
  <si>
    <t>Grass Weeds</t>
  </si>
  <si>
    <t>2 release sprays</t>
  </si>
  <si>
    <t>1 Pre-spray</t>
  </si>
  <si>
    <t>Brush Weed guide</t>
  </si>
  <si>
    <r>
      <t xml:space="preserve">For native planting 1 pre-spray - $250 per hectare - and 2  release sprays are recommended within the first 12 months; total around $850 per hectare for </t>
    </r>
    <r>
      <rPr>
        <b/>
        <sz val="10"/>
        <color theme="1"/>
        <rFont val="Calibri"/>
        <family val="2"/>
        <scheme val="minor"/>
      </rPr>
      <t>full contract</t>
    </r>
  </si>
  <si>
    <t>Below are various chemicals and volumes with average prices to suit job size and nature of weeds. Contract spraying: some estimates, ground based – input hours/days, and aerial – input hectares</t>
  </si>
  <si>
    <t>Chemical</t>
  </si>
  <si>
    <t>Glyphosate</t>
  </si>
  <si>
    <t>Metsulphuron</t>
  </si>
  <si>
    <t>Picloram</t>
  </si>
  <si>
    <t>Penetrant</t>
  </si>
  <si>
    <t>Roundup</t>
  </si>
  <si>
    <t>Tordon</t>
  </si>
  <si>
    <t>Pulse</t>
  </si>
  <si>
    <t>5 Litres</t>
  </si>
  <si>
    <t>20 Litres</t>
  </si>
  <si>
    <t>Rate</t>
  </si>
  <si>
    <t>Knapsack</t>
  </si>
  <si>
    <t>10ml/L</t>
  </si>
  <si>
    <t>5g/10L</t>
  </si>
  <si>
    <t>6ml/L</t>
  </si>
  <si>
    <t>2ml/L</t>
  </si>
  <si>
    <t>Handgun</t>
  </si>
  <si>
    <t>35g/100L</t>
  </si>
  <si>
    <t>300ml/100L</t>
  </si>
  <si>
    <t>100ml/100L</t>
  </si>
  <si>
    <t>Aerial</t>
  </si>
  <si>
    <t>5-600g/ha</t>
  </si>
  <si>
    <t>10L/ha</t>
  </si>
  <si>
    <t>2L/ha</t>
  </si>
  <si>
    <t>Hours/days</t>
  </si>
  <si>
    <t>$300/ha</t>
  </si>
  <si>
    <t>$600/ha</t>
  </si>
  <si>
    <t>Metsulpuron</t>
  </si>
  <si>
    <t>Average price examples</t>
  </si>
  <si>
    <t>MSG 600</t>
  </si>
  <si>
    <t>1 litre</t>
  </si>
  <si>
    <t>Gels e.g. "Cut 'n' paste"</t>
  </si>
  <si>
    <t>450 gms</t>
  </si>
  <si>
    <t>5 litres</t>
  </si>
  <si>
    <t>$80/450gms</t>
  </si>
  <si>
    <t>$550/ 10kgs</t>
  </si>
  <si>
    <r>
      <t xml:space="preserve">The </t>
    </r>
    <r>
      <rPr>
        <b/>
        <sz val="10"/>
        <color theme="1"/>
        <rFont val="Calibri"/>
        <family val="2"/>
        <scheme val="minor"/>
      </rPr>
      <t>distance</t>
    </r>
    <r>
      <rPr>
        <sz val="10"/>
        <color theme="1"/>
        <rFont val="Calibri"/>
        <family val="2"/>
        <scheme val="minor"/>
      </rPr>
      <t xml:space="preserve"> to enter is the length of the stream; width of planting is 5m from the stream edge on both sides. If only planting one side enter half the total length</t>
    </r>
  </si>
  <si>
    <t>Estimated chemicals required</t>
  </si>
  <si>
    <t>Application rate</t>
  </si>
  <si>
    <t>1 L/100L</t>
  </si>
  <si>
    <t>Minimum charge $350</t>
  </si>
  <si>
    <t>$1800/day: 2 people including chemical</t>
  </si>
  <si>
    <t>Full Contract Aerial application (including chemical)</t>
  </si>
  <si>
    <t>Contractor Ground-based application</t>
  </si>
  <si>
    <t>$70/hr/person excluding chemical</t>
  </si>
  <si>
    <t>min</t>
  </si>
  <si>
    <t>Pests</t>
  </si>
  <si>
    <t>Traps</t>
  </si>
  <si>
    <t>DOC 200</t>
  </si>
  <si>
    <t>DOC200</t>
  </si>
  <si>
    <t>Good nature</t>
  </si>
  <si>
    <t>Stainless steel</t>
  </si>
  <si>
    <t>Auto reset</t>
  </si>
  <si>
    <t>About 100m between traps in lines</t>
  </si>
  <si>
    <t>Number</t>
  </si>
  <si>
    <t>Zinc                  Cheviot Menshed</t>
  </si>
  <si>
    <t>Consultant</t>
  </si>
  <si>
    <t>Half day</t>
  </si>
  <si>
    <t>Full Day</t>
  </si>
  <si>
    <t>Yes/No?</t>
  </si>
  <si>
    <t>Yes</t>
  </si>
  <si>
    <t>No</t>
  </si>
  <si>
    <t>Sub-total</t>
  </si>
  <si>
    <t>Average</t>
  </si>
  <si>
    <t>Range</t>
  </si>
  <si>
    <t>$3 - $10</t>
  </si>
  <si>
    <t>$5/m</t>
  </si>
  <si>
    <t>$2 - $5</t>
  </si>
  <si>
    <t>$6 - $14</t>
  </si>
  <si>
    <t>$7 - $13</t>
  </si>
  <si>
    <t xml:space="preserve"> $9/m</t>
  </si>
  <si>
    <t>$2/m</t>
  </si>
  <si>
    <t>$1 - $5</t>
  </si>
  <si>
    <t>Total - less funding</t>
  </si>
  <si>
    <r>
      <t>Enter</t>
    </r>
    <r>
      <rPr>
        <b/>
        <sz val="10"/>
        <color theme="1"/>
        <rFont val="Calibri"/>
        <family val="2"/>
        <scheme val="minor"/>
      </rPr>
      <t xml:space="preserve"> $/m</t>
    </r>
    <r>
      <rPr>
        <sz val="10"/>
        <color theme="1"/>
        <rFont val="Calibri"/>
        <family val="2"/>
        <scheme val="minor"/>
      </rPr>
      <t xml:space="preserve"> and </t>
    </r>
    <r>
      <rPr>
        <b/>
        <sz val="10"/>
        <color theme="1"/>
        <rFont val="Calibri"/>
        <family val="2"/>
        <scheme val="minor"/>
      </rPr>
      <t>distance</t>
    </r>
    <r>
      <rPr>
        <sz val="10"/>
        <color theme="1"/>
        <rFont val="Calibri"/>
        <family val="2"/>
        <scheme val="minor"/>
      </rPr>
      <t xml:space="preserve"> for the type of fence, given is an aveage $ and range based on quality required and difficulty (steepness and number of corners/strains) </t>
    </r>
  </si>
  <si>
    <t>(electric)</t>
  </si>
  <si>
    <t>1 release spray</t>
  </si>
  <si>
    <t>Y/N?</t>
  </si>
  <si>
    <r>
      <rPr>
        <b/>
        <sz val="11"/>
        <color theme="1"/>
        <rFont val="Calibri"/>
        <family val="2"/>
        <scheme val="minor"/>
      </rPr>
      <t xml:space="preserve">Small areas </t>
    </r>
    <r>
      <rPr>
        <sz val="11"/>
        <color theme="1"/>
        <rFont val="Calibri"/>
        <family val="2"/>
        <scheme val="minor"/>
      </rPr>
      <t xml:space="preserve">   (medium plants average $10; small $4)</t>
    </r>
  </si>
  <si>
    <t>Weeds</t>
  </si>
  <si>
    <t>Rate: $600/day/man</t>
  </si>
  <si>
    <t>Deer, possums, rats, stoats</t>
  </si>
  <si>
    <t>Days</t>
  </si>
  <si>
    <r>
      <rPr>
        <b/>
        <sz val="11"/>
        <color theme="1"/>
        <rFont val="Calibri"/>
        <family val="2"/>
        <scheme val="minor"/>
      </rPr>
      <t>ECAN land retirement fund</t>
    </r>
    <r>
      <rPr>
        <sz val="11"/>
        <color theme="1"/>
        <rFont val="Calibri"/>
        <family val="2"/>
        <scheme val="minor"/>
      </rPr>
      <t xml:space="preserve"> - potential contribution $10/m</t>
    </r>
  </si>
  <si>
    <r>
      <rPr>
        <b/>
        <sz val="11"/>
        <color theme="1"/>
        <rFont val="Calibri"/>
        <family val="2"/>
        <scheme val="minor"/>
      </rPr>
      <t>QEII Covenant</t>
    </r>
    <r>
      <rPr>
        <sz val="11"/>
        <color theme="1"/>
        <rFont val="Calibri"/>
        <family val="2"/>
        <scheme val="minor"/>
      </rPr>
      <t xml:space="preserve"> - potential contrbition 50% with landowner</t>
    </r>
  </si>
  <si>
    <t xml:space="preserve"> Distance in metres</t>
  </si>
  <si>
    <t xml:space="preserve">For smaller areas under a hectare you may want close spacings for faster fill out for weed suppression – 2m x 2m (or closer for very small areas).                                                                                                                  For larger areas there is 2 spacing options: 3m x 3m (1100/ha) and 4m x 4m (625/ha). Large areas may prompt the choice of smaller/cheaper seedlings if weeds and pests are under control. </t>
  </si>
  <si>
    <t>Disclaimer: The elements and cost associated with each bio-diversity project are unique – the template provided is indicative only and is for illustrative purposes. Neither the Hurunui Bio-Diversity Trust, nor any of its Trustees take any responsibility for the applicability of the template ; the accuracy of the template; or the validity of the results produced by using the template in relation to any specific potential project</t>
  </si>
  <si>
    <t>(netting)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</si>
</sst>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\-&quot;$&quot;#,##0"/>
    <numFmt numFmtId="8" formatCode="&quot;$&quot;#,##0.00;[Red]\-&quot;$&quot;#,##0.00"/>
    <numFmt numFmtId="166" formatCode="&quot;$&quot;#,##0.0"/>
    <numFmt numFmtId="167" formatCode="&quot;$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Wingdings"/>
      <charset val="2"/>
    </font>
    <font>
      <sz val="10"/>
      <color theme="1"/>
      <name val="Times New Roman"/>
      <family val="1"/>
    </font>
    <font>
      <sz val="10"/>
      <color theme="1"/>
      <name val="Wingdings"/>
      <family val="1"/>
      <charset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/>
    <xf numFmtId="0" fontId="1" fillId="0" borderId="0" xfId="0" applyFont="1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6" fontId="1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0" xfId="0" applyBorder="1" applyAlignment="1">
      <alignment horizontal="center" vertical="center"/>
    </xf>
    <xf numFmtId="166" fontId="4" fillId="2" borderId="1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 vertical="center"/>
    </xf>
    <xf numFmtId="167" fontId="0" fillId="0" borderId="12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12" xfId="0" applyNumberFormat="1" applyBorder="1"/>
    <xf numFmtId="0" fontId="3" fillId="0" borderId="12" xfId="0" applyFont="1" applyBorder="1" applyAlignment="1">
      <alignment horizontal="center"/>
    </xf>
    <xf numFmtId="0" fontId="0" fillId="0" borderId="8" xfId="0" applyBorder="1"/>
    <xf numFmtId="0" fontId="0" fillId="0" borderId="15" xfId="0" applyBorder="1"/>
    <xf numFmtId="167" fontId="0" fillId="0" borderId="1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3" xfId="0" applyFont="1" applyBorder="1"/>
    <xf numFmtId="8" fontId="14" fillId="0" borderId="15" xfId="0" applyNumberFormat="1" applyFont="1" applyBorder="1" applyAlignment="1">
      <alignment horizontal="center"/>
    </xf>
    <xf numFmtId="6" fontId="14" fillId="0" borderId="15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5" xfId="0" applyFont="1" applyBorder="1"/>
    <xf numFmtId="0" fontId="14" fillId="0" borderId="8" xfId="0" applyFont="1" applyBorder="1"/>
    <xf numFmtId="0" fontId="14" fillId="0" borderId="15" xfId="0" quotePrefix="1" applyFon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6" fontId="0" fillId="0" borderId="1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6" fontId="0" fillId="0" borderId="18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7" fontId="0" fillId="0" borderId="1" xfId="0" applyNumberFormat="1" applyBorder="1"/>
    <xf numFmtId="167" fontId="0" fillId="0" borderId="17" xfId="0" applyNumberFormat="1" applyBorder="1"/>
    <xf numFmtId="167" fontId="0" fillId="0" borderId="17" xfId="0" applyNumberFormat="1" applyBorder="1" applyAlignment="1">
      <alignment horizontal="center"/>
    </xf>
    <xf numFmtId="0" fontId="1" fillId="0" borderId="0" xfId="0" quotePrefix="1" applyFont="1" applyAlignment="1">
      <alignment horizontal="left"/>
    </xf>
    <xf numFmtId="0" fontId="1" fillId="0" borderId="9" xfId="0" quotePrefix="1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Alignment="1">
      <alignment wrapText="1"/>
    </xf>
    <xf numFmtId="167" fontId="0" fillId="0" borderId="0" xfId="0" applyNumberFormat="1" applyAlignment="1">
      <alignment horizontal="center" wrapText="1"/>
    </xf>
    <xf numFmtId="167" fontId="0" fillId="0" borderId="17" xfId="0" applyNumberFormat="1" applyBorder="1" applyAlignment="1">
      <alignment horizontal="center"/>
    </xf>
    <xf numFmtId="1" fontId="0" fillId="0" borderId="0" xfId="0" applyNumberFormat="1" applyAlignment="1"/>
    <xf numFmtId="1" fontId="0" fillId="0" borderId="0" xfId="0" applyNumberFormat="1" applyBorder="1"/>
    <xf numFmtId="167" fontId="0" fillId="0" borderId="20" xfId="0" applyNumberForma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/>
      <protection locked="0"/>
    </xf>
    <xf numFmtId="166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14" fillId="4" borderId="0" xfId="0" applyFont="1" applyFill="1" applyProtection="1">
      <protection locked="0"/>
    </xf>
    <xf numFmtId="166" fontId="0" fillId="2" borderId="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13" fillId="0" borderId="0" xfId="0" applyFont="1" applyProtection="1">
      <protection hidden="1"/>
    </xf>
  </cellXfs>
  <cellStyles count="1"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304559</xdr:colOff>
      <xdr:row>0</xdr:row>
      <xdr:rowOff>28576</xdr:rowOff>
    </xdr:from>
    <xdr:to>
      <xdr:col>8</xdr:col>
      <xdr:colOff>476250</xdr:colOff>
      <xdr:row>2</xdr:row>
      <xdr:rowOff>168289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D3DFFC-A5AB-4ADF-9A55-D0984266B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1759" y="28576"/>
          <a:ext cx="781291" cy="5207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1195AD-EAB2-4769-A95B-9AB23609B191}" name="Table1" displayName="Table1" ref="A1:A3" totalsRowShown="0">
  <autoFilter ref="A1:A3" xr:uid="{11C6DC5F-40E9-4448-B529-42B5E52FCB1B}"/>
  <tableColumns count="1">
    <tableColumn id="1" xr3:uid="{B9732EA6-AFD7-43FC-98CE-AD6935F58E08}" name="Yes/No?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F11F3A-5B58-4955-8B68-76FEF575042F}" name="Table13" displayName="Table13" ref="A6:A8" totalsRowShown="0" headerRowDxfId="0">
  <autoFilter ref="A6:A8" xr:uid="{957111EC-154F-4994-BB22-A46B4AE94BAE}"/>
  <tableColumns count="1">
    <tableColumn id="1" xr3:uid="{3E2A49FA-5DD0-463E-9700-6C2227709136}" name="Y/N?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C2C6E-8345-4F61-8AA9-4614A9B68F23}">
  <dimension ref="A1:L143"/>
  <sheetViews>
    <sheetView showGridLines="0" tabSelected="1" workbookViewId="0">
      <selection activeCell="G137" sqref="G137"/>
    </sheetView>
  </sheetViews>
  <sheetFormatPr defaultColWidth="0" defaultRowHeight="15" zeroHeight="1" x14ac:dyDescent="0.25"/>
  <cols>
    <col min="1" max="9" width="9.140625" customWidth="1"/>
    <col min="10" max="10" width="0.85546875" customWidth="1"/>
    <col min="13" max="16384" width="9.140625" hidden="1"/>
  </cols>
  <sheetData>
    <row r="1" spans="1:9" ht="1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5" customHeight="1" x14ac:dyDescent="0.25">
      <c r="A2" s="31"/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1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0" t="s">
        <v>1</v>
      </c>
      <c r="B4" s="30"/>
      <c r="C4" s="30"/>
      <c r="D4" s="30"/>
      <c r="E4" s="30"/>
      <c r="F4" s="30"/>
      <c r="G4" s="30"/>
      <c r="H4" s="30"/>
      <c r="I4" s="30"/>
    </row>
    <row r="5" spans="1:9" x14ac:dyDescent="0.25">
      <c r="A5" s="30"/>
      <c r="B5" s="30"/>
      <c r="C5" s="30"/>
      <c r="D5" s="30"/>
      <c r="E5" s="30"/>
      <c r="F5" s="30"/>
      <c r="G5" s="30"/>
      <c r="H5" s="30"/>
      <c r="I5" s="30"/>
    </row>
    <row r="6" spans="1:9" x14ac:dyDescent="0.25"/>
    <row r="7" spans="1:9" ht="18.75" x14ac:dyDescent="0.3">
      <c r="A7" s="29" t="s">
        <v>2</v>
      </c>
      <c r="B7" s="29"/>
      <c r="C7" s="29"/>
      <c r="D7" s="29"/>
      <c r="E7" s="29"/>
      <c r="F7" s="29"/>
      <c r="G7" s="29"/>
      <c r="H7" s="29"/>
      <c r="I7" s="29"/>
    </row>
    <row r="8" spans="1:9" x14ac:dyDescent="0.25"/>
    <row r="9" spans="1:9" x14ac:dyDescent="0.25">
      <c r="A9" s="32" t="s">
        <v>113</v>
      </c>
      <c r="B9" s="32"/>
      <c r="C9" s="32"/>
      <c r="D9" s="32"/>
      <c r="E9" s="32"/>
      <c r="F9" s="32"/>
      <c r="G9" s="32"/>
      <c r="H9" s="32"/>
      <c r="I9" s="32"/>
    </row>
    <row r="10" spans="1:9" x14ac:dyDescent="0.25">
      <c r="A10" s="32"/>
      <c r="B10" s="32"/>
      <c r="C10" s="32"/>
      <c r="D10" s="32"/>
      <c r="E10" s="32"/>
      <c r="F10" s="32"/>
      <c r="G10" s="32"/>
      <c r="H10" s="32"/>
      <c r="I10" s="32"/>
    </row>
    <row r="11" spans="1:9" x14ac:dyDescent="0.25">
      <c r="B11" s="63"/>
      <c r="C11" s="25" t="s">
        <v>4</v>
      </c>
      <c r="D11" s="1"/>
      <c r="E11" s="1"/>
      <c r="F11" s="25" t="s">
        <v>5</v>
      </c>
      <c r="G11" s="1"/>
      <c r="H11" s="1"/>
      <c r="I11" s="25" t="s">
        <v>6</v>
      </c>
    </row>
    <row r="12" spans="1:9" x14ac:dyDescent="0.25">
      <c r="A12" s="4" t="s">
        <v>3</v>
      </c>
      <c r="C12" s="69" t="s">
        <v>127</v>
      </c>
      <c r="E12" s="1"/>
      <c r="F12" s="69" t="s">
        <v>114</v>
      </c>
      <c r="I12" s="69" t="s">
        <v>127</v>
      </c>
    </row>
    <row r="13" spans="1:9" s="26" customFormat="1" x14ac:dyDescent="0.25">
      <c r="A13" s="60" t="s">
        <v>102</v>
      </c>
      <c r="B13" s="60" t="s">
        <v>103</v>
      </c>
      <c r="C13" s="61"/>
      <c r="D13" s="60" t="s">
        <v>102</v>
      </c>
      <c r="E13" s="65" t="s">
        <v>103</v>
      </c>
      <c r="F13" s="61"/>
      <c r="G13" s="60" t="s">
        <v>102</v>
      </c>
      <c r="H13" s="60" t="s">
        <v>103</v>
      </c>
      <c r="I13" s="61"/>
    </row>
    <row r="14" spans="1:9" x14ac:dyDescent="0.25">
      <c r="A14" s="74" t="s">
        <v>105</v>
      </c>
      <c r="B14" s="75" t="s">
        <v>104</v>
      </c>
      <c r="C14" s="64"/>
      <c r="D14" s="77">
        <v>2.5</v>
      </c>
      <c r="E14" s="75" t="s">
        <v>106</v>
      </c>
      <c r="F14" s="64"/>
      <c r="G14" s="78">
        <v>8</v>
      </c>
      <c r="H14" s="75" t="s">
        <v>107</v>
      </c>
      <c r="I14" s="64"/>
    </row>
    <row r="15" spans="1:9" x14ac:dyDescent="0.25">
      <c r="A15" s="76" t="s">
        <v>12</v>
      </c>
      <c r="B15" s="76"/>
      <c r="C15" s="123"/>
      <c r="D15" s="62"/>
      <c r="E15" s="62"/>
      <c r="F15" s="123"/>
      <c r="G15" s="62"/>
      <c r="H15" s="62"/>
      <c r="I15" s="123"/>
    </row>
    <row r="16" spans="1:9" x14ac:dyDescent="0.25">
      <c r="A16" s="28" t="s">
        <v>8</v>
      </c>
      <c r="B16" s="28"/>
      <c r="C16" s="66">
        <f>C14*C15</f>
        <v>0</v>
      </c>
      <c r="F16" s="66">
        <f>F14*F15</f>
        <v>0</v>
      </c>
      <c r="I16" s="66">
        <f>I14*I15</f>
        <v>0</v>
      </c>
    </row>
    <row r="17" spans="1:9" x14ac:dyDescent="0.25">
      <c r="A17" s="4" t="s">
        <v>15</v>
      </c>
      <c r="C17" s="61"/>
      <c r="F17" s="61"/>
      <c r="I17" s="61"/>
    </row>
    <row r="18" spans="1:9" x14ac:dyDescent="0.25">
      <c r="A18" s="80" t="s">
        <v>109</v>
      </c>
      <c r="B18" s="80" t="s">
        <v>108</v>
      </c>
      <c r="C18" s="124"/>
      <c r="D18" s="80" t="s">
        <v>10</v>
      </c>
      <c r="E18" s="82"/>
      <c r="F18" s="124"/>
      <c r="G18" s="80" t="s">
        <v>11</v>
      </c>
      <c r="H18" s="82"/>
      <c r="I18" s="124"/>
    </row>
    <row r="19" spans="1:9" x14ac:dyDescent="0.25">
      <c r="A19" s="81"/>
      <c r="B19" s="81" t="s">
        <v>7</v>
      </c>
      <c r="C19" s="125"/>
      <c r="D19" s="71"/>
      <c r="E19" s="71"/>
      <c r="F19" s="125"/>
      <c r="G19" s="71"/>
      <c r="H19" s="71"/>
      <c r="I19" s="125"/>
    </row>
    <row r="20" spans="1:9" x14ac:dyDescent="0.25">
      <c r="A20" s="28" t="s">
        <v>8</v>
      </c>
      <c r="B20" s="28"/>
      <c r="C20" s="72">
        <f>C18*C19</f>
        <v>0</v>
      </c>
      <c r="F20" s="72">
        <f>F18*F19</f>
        <v>0</v>
      </c>
      <c r="I20" s="72">
        <f>I18*I19</f>
        <v>0</v>
      </c>
    </row>
    <row r="21" spans="1:9" s="26" customFormat="1" x14ac:dyDescent="0.25">
      <c r="A21" s="23"/>
      <c r="B21" s="23"/>
      <c r="C21" s="79"/>
      <c r="F21" s="79"/>
      <c r="I21" s="79"/>
    </row>
    <row r="22" spans="1:9" x14ac:dyDescent="0.25">
      <c r="A22" t="s">
        <v>13</v>
      </c>
    </row>
    <row r="23" spans="1:9" x14ac:dyDescent="0.25">
      <c r="A23" s="82"/>
      <c r="B23" s="82" t="s">
        <v>7</v>
      </c>
      <c r="C23" s="126"/>
      <c r="D23" s="70"/>
      <c r="E23" s="70"/>
      <c r="F23" s="126"/>
      <c r="G23" s="70"/>
      <c r="H23" s="70"/>
      <c r="I23" s="126"/>
    </row>
    <row r="24" spans="1:9" x14ac:dyDescent="0.25">
      <c r="A24" s="75" t="s">
        <v>110</v>
      </c>
      <c r="B24" s="83" t="s">
        <v>111</v>
      </c>
      <c r="C24" s="64"/>
      <c r="D24" s="71"/>
      <c r="E24" s="71"/>
      <c r="F24" s="64"/>
      <c r="G24" s="71"/>
      <c r="H24" s="71"/>
      <c r="I24" s="64"/>
    </row>
    <row r="25" spans="1:9" x14ac:dyDescent="0.25">
      <c r="A25" s="28" t="s">
        <v>8</v>
      </c>
      <c r="B25" s="28"/>
      <c r="C25" s="66">
        <f>C23*C24</f>
        <v>0</v>
      </c>
      <c r="F25" s="66">
        <f>F23*F24</f>
        <v>0</v>
      </c>
      <c r="I25" s="66">
        <f>I23*I24</f>
        <v>0</v>
      </c>
    </row>
    <row r="26" spans="1:9" x14ac:dyDescent="0.25">
      <c r="C26" s="61"/>
      <c r="F26" s="61"/>
      <c r="I26" s="61"/>
    </row>
    <row r="27" spans="1:9" x14ac:dyDescent="0.25">
      <c r="B27" t="s">
        <v>9</v>
      </c>
      <c r="C27" s="73">
        <f>C25+C20+C16</f>
        <v>0</v>
      </c>
      <c r="F27" s="73">
        <f>F25+F20+F16</f>
        <v>0</v>
      </c>
      <c r="I27" s="72">
        <f>I25+I20+I16</f>
        <v>0</v>
      </c>
    </row>
    <row r="28" spans="1:9" ht="15.75" thickBot="1" x14ac:dyDescent="0.3">
      <c r="C28" s="70"/>
      <c r="F28" s="70"/>
      <c r="G28" s="111"/>
      <c r="H28" s="24" t="s">
        <v>9</v>
      </c>
      <c r="I28" s="84">
        <f>I27+F27+C27</f>
        <v>0</v>
      </c>
    </row>
    <row r="29" spans="1:9" x14ac:dyDescent="0.25">
      <c r="A29" t="s">
        <v>122</v>
      </c>
    </row>
    <row r="30" spans="1:9" x14ac:dyDescent="0.25">
      <c r="C30" s="12"/>
      <c r="F30" s="12"/>
      <c r="I30" s="12"/>
    </row>
    <row r="31" spans="1:9" x14ac:dyDescent="0.25">
      <c r="A31" s="59"/>
      <c r="B31" s="127" t="s">
        <v>98</v>
      </c>
      <c r="C31" s="73">
        <f>IF(B31="Yes",C15*10,0)</f>
        <v>0</v>
      </c>
      <c r="D31" s="20"/>
      <c r="E31" s="127" t="s">
        <v>98</v>
      </c>
      <c r="F31" s="73">
        <f>IF(E31="Yes",F15*10,0)</f>
        <v>0</v>
      </c>
      <c r="G31" s="20"/>
      <c r="H31" s="127" t="s">
        <v>98</v>
      </c>
      <c r="I31" s="73">
        <f>IF(H31="Yes",I15*10,0)</f>
        <v>0</v>
      </c>
    </row>
    <row r="32" spans="1:9" x14ac:dyDescent="0.25">
      <c r="C32" s="68"/>
      <c r="D32" s="20"/>
      <c r="E32" s="20"/>
      <c r="F32" s="68"/>
      <c r="G32" s="20"/>
      <c r="H32" s="20"/>
      <c r="I32" s="68"/>
    </row>
    <row r="33" spans="1:9" ht="15.75" thickBot="1" x14ac:dyDescent="0.3">
      <c r="B33" t="s">
        <v>101</v>
      </c>
      <c r="C33" s="113">
        <f>C27-C31</f>
        <v>0</v>
      </c>
      <c r="D33" s="20"/>
      <c r="E33" s="20"/>
      <c r="F33" s="113">
        <f>F27-F31</f>
        <v>0</v>
      </c>
      <c r="G33" s="20"/>
      <c r="H33" s="20"/>
      <c r="I33" s="113">
        <f>I27-I31</f>
        <v>0</v>
      </c>
    </row>
    <row r="34" spans="1:9" x14ac:dyDescent="0.25">
      <c r="C34" s="112"/>
      <c r="D34" s="20"/>
      <c r="E34" s="20"/>
      <c r="F34" s="112"/>
      <c r="G34" s="20"/>
      <c r="H34" s="20"/>
      <c r="I34" s="112"/>
    </row>
    <row r="35" spans="1:9" x14ac:dyDescent="0.25">
      <c r="A35" t="s">
        <v>123</v>
      </c>
      <c r="C35" s="20"/>
      <c r="D35" s="20"/>
      <c r="E35" s="20"/>
      <c r="F35" s="112"/>
      <c r="G35" s="20"/>
      <c r="H35" s="20"/>
      <c r="I35" s="112"/>
    </row>
    <row r="36" spans="1:9" x14ac:dyDescent="0.25">
      <c r="C36" s="112"/>
      <c r="D36" s="20"/>
      <c r="E36" s="20"/>
      <c r="F36" s="112"/>
      <c r="G36" s="20"/>
      <c r="H36" s="20"/>
      <c r="I36" s="112"/>
    </row>
    <row r="37" spans="1:9" x14ac:dyDescent="0.25">
      <c r="A37" s="59"/>
      <c r="B37" s="127" t="s">
        <v>98</v>
      </c>
      <c r="C37" s="72">
        <f>IF(B37="Yes",C33/2,0)</f>
        <v>0</v>
      </c>
      <c r="D37" s="20"/>
      <c r="E37" s="127" t="s">
        <v>98</v>
      </c>
      <c r="F37" s="72">
        <f>IF(E37="Yes",F33/2,0)</f>
        <v>0</v>
      </c>
      <c r="G37" s="20"/>
      <c r="H37" s="127" t="s">
        <v>98</v>
      </c>
      <c r="I37" s="72">
        <f>IF(H37="Yes",I33/2,0)</f>
        <v>0</v>
      </c>
    </row>
    <row r="38" spans="1:9" x14ac:dyDescent="0.25">
      <c r="C38" s="20"/>
      <c r="D38" s="20"/>
      <c r="E38" s="20"/>
      <c r="F38" s="20"/>
      <c r="G38" s="20"/>
      <c r="H38" s="20"/>
      <c r="I38" s="20"/>
    </row>
    <row r="39" spans="1:9" ht="15.75" thickBot="1" x14ac:dyDescent="0.3">
      <c r="C39" s="20"/>
      <c r="D39" s="20"/>
      <c r="E39" s="20"/>
      <c r="F39" s="20"/>
      <c r="G39" s="56" t="s">
        <v>112</v>
      </c>
      <c r="H39" s="56"/>
      <c r="I39" s="84">
        <f>C33+F33+I33-C37-F37-I37</f>
        <v>0</v>
      </c>
    </row>
    <row r="40" spans="1:9" x14ac:dyDescent="0.25">
      <c r="C40" s="20"/>
      <c r="D40" s="20"/>
      <c r="E40" s="20"/>
      <c r="F40" s="20"/>
      <c r="G40" s="21"/>
      <c r="H40" s="21"/>
      <c r="I40" s="20"/>
    </row>
    <row r="41" spans="1:9" ht="18.75" x14ac:dyDescent="0.3">
      <c r="A41" s="29" t="s">
        <v>14</v>
      </c>
      <c r="B41" s="29"/>
      <c r="C41" s="29"/>
      <c r="D41" s="29"/>
      <c r="E41" s="29"/>
      <c r="F41" s="29"/>
      <c r="G41" s="29"/>
      <c r="H41" s="29"/>
      <c r="I41" s="29"/>
    </row>
    <row r="42" spans="1:9" ht="15.75" x14ac:dyDescent="0.25">
      <c r="A42" s="9" t="s">
        <v>23</v>
      </c>
    </row>
    <row r="43" spans="1:9" ht="15.75" customHeight="1" x14ac:dyDescent="0.25">
      <c r="A43" s="30" t="s">
        <v>75</v>
      </c>
      <c r="B43" s="30"/>
      <c r="C43" s="30"/>
      <c r="D43" s="30"/>
      <c r="E43" s="30"/>
      <c r="F43" s="30"/>
      <c r="G43" s="30"/>
      <c r="H43" s="30"/>
      <c r="I43" s="30"/>
    </row>
    <row r="44" spans="1:9" ht="15.75" customHeight="1" x14ac:dyDescent="0.25">
      <c r="A44" s="30"/>
      <c r="B44" s="30"/>
      <c r="C44" s="30"/>
      <c r="D44" s="30"/>
      <c r="E44" s="30"/>
      <c r="F44" s="30"/>
      <c r="G44" s="30"/>
      <c r="H44" s="30"/>
      <c r="I44" s="30"/>
    </row>
    <row r="45" spans="1:9" x14ac:dyDescent="0.25">
      <c r="A45" s="4" t="s">
        <v>16</v>
      </c>
    </row>
    <row r="46" spans="1:9" ht="15.75" customHeight="1" x14ac:dyDescent="0.25">
      <c r="A46" s="35" t="s">
        <v>30</v>
      </c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7" t="s">
        <v>31</v>
      </c>
      <c r="B48" s="37"/>
      <c r="C48" s="37"/>
      <c r="D48" s="37"/>
      <c r="E48" s="37"/>
      <c r="F48" s="37"/>
      <c r="G48" s="37"/>
      <c r="H48" s="37"/>
      <c r="I48" s="37"/>
    </row>
    <row r="49" spans="1:11" x14ac:dyDescent="0.25">
      <c r="A49" s="4" t="s">
        <v>18</v>
      </c>
    </row>
    <row r="50" spans="1:11" x14ac:dyDescent="0.25">
      <c r="A50" s="35" t="s">
        <v>19</v>
      </c>
      <c r="B50" s="35"/>
      <c r="C50" s="35"/>
      <c r="D50" s="35"/>
      <c r="E50" s="35"/>
      <c r="F50" s="35"/>
      <c r="G50" s="35"/>
      <c r="H50" s="35"/>
      <c r="I50" s="35"/>
    </row>
    <row r="51" spans="1:11" x14ac:dyDescent="0.25">
      <c r="A51" s="35"/>
      <c r="B51" s="35"/>
      <c r="C51" s="35"/>
      <c r="D51" s="35"/>
      <c r="E51" s="35"/>
      <c r="F51" s="35"/>
      <c r="G51" s="35"/>
      <c r="H51" s="35"/>
      <c r="I51" s="35"/>
    </row>
    <row r="52" spans="1:11" x14ac:dyDescent="0.25">
      <c r="A52" s="6"/>
      <c r="B52" s="6"/>
      <c r="C52" s="6"/>
      <c r="D52" s="6"/>
      <c r="E52" s="6"/>
      <c r="F52" s="6"/>
      <c r="G52" s="6"/>
      <c r="H52" s="6"/>
      <c r="I52" s="6"/>
    </row>
    <row r="53" spans="1:11" x14ac:dyDescent="0.25">
      <c r="A53" s="38" t="s">
        <v>20</v>
      </c>
      <c r="B53" s="39"/>
      <c r="C53" s="33" t="s">
        <v>124</v>
      </c>
      <c r="D53" s="42" t="s">
        <v>22</v>
      </c>
      <c r="E53" s="34" t="s">
        <v>17</v>
      </c>
      <c r="F53" s="42" t="s">
        <v>21</v>
      </c>
      <c r="G53" s="42"/>
      <c r="H53" s="1" t="s">
        <v>9</v>
      </c>
    </row>
    <row r="54" spans="1:11" x14ac:dyDescent="0.25">
      <c r="A54" s="40"/>
      <c r="B54" s="41"/>
      <c r="C54" s="33"/>
      <c r="D54" s="42"/>
      <c r="E54" s="34"/>
      <c r="F54" s="42"/>
      <c r="G54" s="42"/>
    </row>
    <row r="55" spans="1:11" x14ac:dyDescent="0.25">
      <c r="A55" s="2">
        <v>1</v>
      </c>
      <c r="B55" s="128"/>
      <c r="C55" s="129"/>
      <c r="D55" s="7">
        <f>C55*2.5</f>
        <v>0</v>
      </c>
      <c r="E55" s="7">
        <f>D55*B55</f>
        <v>0</v>
      </c>
      <c r="F55" s="130" t="s">
        <v>116</v>
      </c>
      <c r="G55" s="73">
        <f>IF(F55="Yes",D55*5,0)</f>
        <v>0</v>
      </c>
    </row>
    <row r="56" spans="1:11" x14ac:dyDescent="0.25">
      <c r="A56">
        <v>2</v>
      </c>
      <c r="B56" s="131"/>
      <c r="C56" s="129"/>
      <c r="D56" s="7">
        <f>C56*2.5</f>
        <v>0</v>
      </c>
      <c r="E56" s="7">
        <f>D56*B56</f>
        <v>0</v>
      </c>
      <c r="F56" s="130" t="s">
        <v>116</v>
      </c>
      <c r="G56" s="73">
        <f t="shared" ref="G56:G57" si="0">IF(F56="Yes",D56*5,0)</f>
        <v>0</v>
      </c>
    </row>
    <row r="57" spans="1:11" x14ac:dyDescent="0.25">
      <c r="A57" s="2">
        <v>3</v>
      </c>
      <c r="B57" s="64"/>
      <c r="C57" s="125"/>
      <c r="D57" s="8">
        <f>C57*2.5</f>
        <v>0</v>
      </c>
      <c r="E57" s="8">
        <f>D57*B57</f>
        <v>0</v>
      </c>
      <c r="F57" s="130" t="s">
        <v>116</v>
      </c>
      <c r="G57" s="72">
        <f t="shared" si="0"/>
        <v>0</v>
      </c>
    </row>
    <row r="58" spans="1:11" ht="15.75" thickBot="1" x14ac:dyDescent="0.3">
      <c r="B58" s="1"/>
      <c r="C58" s="1"/>
      <c r="D58" s="1">
        <f>D57+D56+D55</f>
        <v>0</v>
      </c>
      <c r="E58" s="67">
        <f>E57+E56+E55</f>
        <v>0</v>
      </c>
      <c r="F58" s="108"/>
      <c r="G58" s="109">
        <f>G57+G56+G55</f>
        <v>0</v>
      </c>
      <c r="H58" s="110">
        <f>E58+G58</f>
        <v>0</v>
      </c>
    </row>
    <row r="59" spans="1:11" x14ac:dyDescent="0.25"/>
    <row r="60" spans="1:11" x14ac:dyDescent="0.25"/>
    <row r="61" spans="1:11" ht="15.75" x14ac:dyDescent="0.25">
      <c r="A61" s="9" t="s">
        <v>24</v>
      </c>
    </row>
    <row r="62" spans="1:11" ht="15" customHeight="1" x14ac:dyDescent="0.25">
      <c r="A62" s="30" t="s">
        <v>125</v>
      </c>
      <c r="B62" s="30"/>
      <c r="C62" s="30"/>
      <c r="D62" s="30"/>
      <c r="E62" s="30"/>
      <c r="F62" s="30"/>
      <c r="G62" s="30"/>
      <c r="H62" s="30"/>
      <c r="I62" s="30"/>
      <c r="K62" s="5"/>
    </row>
    <row r="63" spans="1:11" x14ac:dyDescent="0.25">
      <c r="A63" s="30"/>
      <c r="B63" s="30"/>
      <c r="C63" s="30"/>
      <c r="D63" s="30"/>
      <c r="E63" s="30"/>
      <c r="F63" s="30"/>
      <c r="G63" s="30"/>
      <c r="H63" s="30"/>
      <c r="I63" s="30"/>
    </row>
    <row r="64" spans="1:11" x14ac:dyDescent="0.25">
      <c r="A64" s="30"/>
      <c r="B64" s="30"/>
      <c r="C64" s="30"/>
      <c r="D64" s="30"/>
      <c r="E64" s="30"/>
      <c r="F64" s="30"/>
      <c r="G64" s="30"/>
      <c r="H64" s="30"/>
      <c r="I64" s="30"/>
    </row>
    <row r="65" spans="1:9" x14ac:dyDescent="0.25">
      <c r="A65" s="30"/>
      <c r="B65" s="30"/>
      <c r="C65" s="30"/>
      <c r="D65" s="30"/>
      <c r="E65" s="30"/>
      <c r="F65" s="30"/>
      <c r="G65" s="30"/>
      <c r="H65" s="30"/>
      <c r="I65" s="30"/>
    </row>
    <row r="66" spans="1:9" x14ac:dyDescent="0.25">
      <c r="A66" s="38" t="s">
        <v>20</v>
      </c>
      <c r="B66" s="39"/>
      <c r="C66" s="45" t="s">
        <v>26</v>
      </c>
      <c r="D66" s="42" t="s">
        <v>22</v>
      </c>
      <c r="E66" s="34" t="s">
        <v>17</v>
      </c>
      <c r="F66" s="42" t="s">
        <v>21</v>
      </c>
      <c r="G66" s="42"/>
      <c r="H66" s="1" t="s">
        <v>9</v>
      </c>
      <c r="I66" s="10"/>
    </row>
    <row r="67" spans="1:9" x14ac:dyDescent="0.25">
      <c r="A67" s="40"/>
      <c r="B67" s="41"/>
      <c r="C67" s="45"/>
      <c r="D67" s="42"/>
      <c r="E67" s="34"/>
      <c r="F67" s="42"/>
      <c r="G67" s="42"/>
    </row>
    <row r="68" spans="1:9" x14ac:dyDescent="0.25">
      <c r="A68" s="43" t="s">
        <v>117</v>
      </c>
      <c r="B68" s="43"/>
      <c r="C68" s="43"/>
      <c r="D68" s="43"/>
      <c r="E68" s="43"/>
      <c r="F68" s="43"/>
      <c r="G68" s="44"/>
    </row>
    <row r="69" spans="1:9" x14ac:dyDescent="0.25">
      <c r="A69" s="2" t="s">
        <v>25</v>
      </c>
      <c r="B69" s="131"/>
      <c r="C69" s="129"/>
      <c r="D69" s="7">
        <f>C69*2.5</f>
        <v>0</v>
      </c>
      <c r="E69" s="7">
        <f>D69*B69</f>
        <v>0</v>
      </c>
      <c r="F69" s="130" t="s">
        <v>116</v>
      </c>
      <c r="G69" s="73">
        <f>IF(F69="Yes",D69*5,0)</f>
        <v>0</v>
      </c>
    </row>
    <row r="70" spans="1:9" x14ac:dyDescent="0.25">
      <c r="A70" s="2"/>
      <c r="B70" s="131"/>
      <c r="C70" s="129"/>
      <c r="D70" s="7">
        <f>C70*2.5</f>
        <v>0</v>
      </c>
      <c r="E70" s="7">
        <f>D70*B70</f>
        <v>0</v>
      </c>
      <c r="F70" s="130" t="s">
        <v>116</v>
      </c>
      <c r="G70" s="72">
        <f>IF(F70="Yes",D70*5,0)</f>
        <v>0</v>
      </c>
    </row>
    <row r="71" spans="1:9" x14ac:dyDescent="0.25">
      <c r="A71" s="103" t="s">
        <v>32</v>
      </c>
      <c r="B71" s="104"/>
      <c r="C71" s="11" t="s">
        <v>27</v>
      </c>
      <c r="D71" s="13"/>
      <c r="E71" s="13"/>
      <c r="F71" s="13"/>
      <c r="G71" s="13"/>
      <c r="I71" s="12"/>
    </row>
    <row r="72" spans="1:9" x14ac:dyDescent="0.25">
      <c r="A72" t="s">
        <v>29</v>
      </c>
      <c r="B72" s="131"/>
      <c r="C72" s="129"/>
      <c r="D72" s="7">
        <f>C72*1100</f>
        <v>0</v>
      </c>
      <c r="E72" s="7">
        <f>D72*B72</f>
        <v>0</v>
      </c>
      <c r="F72" s="130" t="s">
        <v>116</v>
      </c>
      <c r="G72" s="73">
        <f>IF(F72="Yes",D72*5,0)</f>
        <v>0</v>
      </c>
    </row>
    <row r="73" spans="1:9" x14ac:dyDescent="0.25">
      <c r="A73" s="2" t="s">
        <v>28</v>
      </c>
      <c r="B73" s="64"/>
      <c r="C73" s="125"/>
      <c r="D73" s="8">
        <f>C73*625</f>
        <v>0</v>
      </c>
      <c r="E73" s="8">
        <f>D73*B73</f>
        <v>0</v>
      </c>
      <c r="F73" s="130" t="s">
        <v>116</v>
      </c>
      <c r="G73" s="72">
        <f>IF(F73="Yes",D73*5,0)</f>
        <v>0</v>
      </c>
    </row>
    <row r="74" spans="1:9" ht="15.75" thickBot="1" x14ac:dyDescent="0.3">
      <c r="B74" s="1"/>
      <c r="C74" s="1"/>
      <c r="D74" s="1">
        <f>D73+D72+D69</f>
        <v>0</v>
      </c>
      <c r="E74" s="67">
        <f>E73+E72+E69+E70</f>
        <v>0</v>
      </c>
      <c r="F74" s="108"/>
      <c r="G74" s="109">
        <f>G73+G72+G70+G69</f>
        <v>0</v>
      </c>
      <c r="H74" s="110">
        <f>E74+G74</f>
        <v>0</v>
      </c>
    </row>
    <row r="75" spans="1:9" x14ac:dyDescent="0.25"/>
    <row r="76" spans="1:9" s="26" customFormat="1" ht="18.75" x14ac:dyDescent="0.3">
      <c r="A76" s="29" t="s">
        <v>118</v>
      </c>
      <c r="B76" s="29"/>
      <c r="C76" s="29"/>
      <c r="D76" s="29"/>
      <c r="E76" s="29"/>
      <c r="F76" s="29"/>
      <c r="G76" s="29"/>
      <c r="H76" s="29"/>
      <c r="I76" s="29"/>
    </row>
    <row r="77" spans="1:9" ht="15.75" x14ac:dyDescent="0.25">
      <c r="A77" s="9" t="s">
        <v>33</v>
      </c>
    </row>
    <row r="78" spans="1:9" x14ac:dyDescent="0.25">
      <c r="A78" s="32" t="s">
        <v>37</v>
      </c>
      <c r="B78" s="32"/>
      <c r="C78" s="32"/>
      <c r="D78" s="32"/>
      <c r="E78" s="32"/>
      <c r="F78" s="32"/>
      <c r="G78" s="32"/>
      <c r="H78" s="32"/>
      <c r="I78" s="32"/>
    </row>
    <row r="79" spans="1:9" x14ac:dyDescent="0.25">
      <c r="A79" s="32"/>
      <c r="B79" s="32"/>
      <c r="C79" s="32"/>
      <c r="D79" s="32"/>
      <c r="E79" s="32"/>
      <c r="F79" s="32"/>
      <c r="G79" s="32"/>
      <c r="H79" s="32"/>
      <c r="I79" s="32"/>
    </row>
    <row r="80" spans="1:9" ht="15" customHeight="1" x14ac:dyDescent="0.25">
      <c r="B80" s="48" t="s">
        <v>27</v>
      </c>
      <c r="C80" s="42" t="s">
        <v>35</v>
      </c>
      <c r="D80" s="96" t="s">
        <v>115</v>
      </c>
      <c r="E80" s="97"/>
      <c r="F80" s="96" t="s">
        <v>34</v>
      </c>
      <c r="G80" s="97"/>
      <c r="I80" s="48" t="s">
        <v>9</v>
      </c>
    </row>
    <row r="81" spans="1:9" x14ac:dyDescent="0.25">
      <c r="B81" s="49"/>
      <c r="C81" s="42"/>
      <c r="D81" s="98"/>
      <c r="E81" s="99"/>
      <c r="F81" s="98"/>
      <c r="G81" s="99"/>
      <c r="I81" s="49"/>
    </row>
    <row r="82" spans="1:9" x14ac:dyDescent="0.25">
      <c r="B82" s="129"/>
      <c r="C82" s="22">
        <f>B82*250</f>
        <v>0</v>
      </c>
      <c r="D82" s="130" t="s">
        <v>116</v>
      </c>
      <c r="E82" s="73">
        <f>IF(D82="Yes",B82*300,0)</f>
        <v>0</v>
      </c>
      <c r="F82" s="130" t="s">
        <v>116</v>
      </c>
      <c r="G82" s="73">
        <f>IF(F82="Yes",B82*300,0)</f>
        <v>0</v>
      </c>
      <c r="I82" s="100">
        <f>C82+E82+G82</f>
        <v>0</v>
      </c>
    </row>
    <row r="83" spans="1:9" x14ac:dyDescent="0.25">
      <c r="B83" s="129"/>
      <c r="C83" s="22">
        <f>B83*250</f>
        <v>0</v>
      </c>
      <c r="D83" s="130" t="s">
        <v>116</v>
      </c>
      <c r="E83" s="73">
        <f t="shared" ref="E83:E84" si="1">IF(D83="Yes",B83*300,0)</f>
        <v>0</v>
      </c>
      <c r="F83" s="130" t="s">
        <v>116</v>
      </c>
      <c r="G83" s="73">
        <f t="shared" ref="G83:G84" si="2">IF(F83="Yes",B83*300,0)</f>
        <v>0</v>
      </c>
      <c r="I83" s="100">
        <f t="shared" ref="I83:I84" si="3">C83+E83+G83</f>
        <v>0</v>
      </c>
    </row>
    <row r="84" spans="1:9" x14ac:dyDescent="0.25">
      <c r="B84" s="125"/>
      <c r="C84" s="22">
        <f>B84*250</f>
        <v>0</v>
      </c>
      <c r="D84" s="130" t="s">
        <v>116</v>
      </c>
      <c r="E84" s="72">
        <f t="shared" si="1"/>
        <v>0</v>
      </c>
      <c r="F84" s="130" t="s">
        <v>116</v>
      </c>
      <c r="G84" s="72">
        <f t="shared" si="2"/>
        <v>0</v>
      </c>
      <c r="I84" s="100">
        <f t="shared" si="3"/>
        <v>0</v>
      </c>
    </row>
    <row r="85" spans="1:9" ht="15.75" thickBot="1" x14ac:dyDescent="0.3">
      <c r="E85" s="18"/>
      <c r="I85" s="101">
        <f>I84+I83+I82</f>
        <v>0</v>
      </c>
    </row>
    <row r="86" spans="1:9" ht="15.75" x14ac:dyDescent="0.25">
      <c r="A86" s="9" t="s">
        <v>36</v>
      </c>
    </row>
    <row r="87" spans="1:9" ht="15" customHeight="1" x14ac:dyDescent="0.25">
      <c r="A87" s="30" t="s">
        <v>38</v>
      </c>
      <c r="B87" s="30"/>
      <c r="C87" s="30"/>
      <c r="D87" s="30"/>
      <c r="E87" s="30"/>
      <c r="F87" s="30"/>
      <c r="G87" s="30"/>
      <c r="H87" s="30"/>
      <c r="I87" s="30"/>
    </row>
    <row r="88" spans="1:9" x14ac:dyDescent="0.25">
      <c r="A88" s="30"/>
      <c r="B88" s="30"/>
      <c r="C88" s="30"/>
      <c r="D88" s="30"/>
      <c r="E88" s="30"/>
      <c r="F88" s="30"/>
      <c r="G88" s="30"/>
      <c r="H88" s="30"/>
      <c r="I88" s="30"/>
    </row>
    <row r="89" spans="1:9" x14ac:dyDescent="0.25">
      <c r="A89" t="s">
        <v>39</v>
      </c>
    </row>
    <row r="90" spans="1:9" x14ac:dyDescent="0.25">
      <c r="A90" s="14"/>
      <c r="B90" s="46" t="s">
        <v>40</v>
      </c>
      <c r="C90" s="46"/>
      <c r="D90" s="46" t="s">
        <v>66</v>
      </c>
      <c r="E90" s="46"/>
      <c r="F90" s="46" t="s">
        <v>42</v>
      </c>
      <c r="G90" s="46"/>
      <c r="H90" s="46" t="s">
        <v>43</v>
      </c>
      <c r="I90" s="46"/>
    </row>
    <row r="91" spans="1:9" x14ac:dyDescent="0.25">
      <c r="A91" s="50" t="s">
        <v>67</v>
      </c>
      <c r="B91" s="50"/>
      <c r="C91" s="50"/>
      <c r="D91" s="50"/>
      <c r="E91" s="50"/>
      <c r="F91" s="50"/>
      <c r="G91" s="50"/>
      <c r="H91" s="50"/>
      <c r="I91" s="50"/>
    </row>
    <row r="92" spans="1:9" x14ac:dyDescent="0.25">
      <c r="A92" s="14"/>
      <c r="B92" s="46" t="s">
        <v>44</v>
      </c>
      <c r="C92" s="46"/>
      <c r="D92" s="46" t="s">
        <v>68</v>
      </c>
      <c r="E92" s="46"/>
      <c r="F92" s="46" t="s">
        <v>45</v>
      </c>
      <c r="G92" s="46"/>
      <c r="H92" s="46" t="s">
        <v>46</v>
      </c>
      <c r="I92" s="46"/>
    </row>
    <row r="93" spans="1:9" x14ac:dyDescent="0.25">
      <c r="A93" s="14" t="s">
        <v>69</v>
      </c>
      <c r="B93" s="46"/>
      <c r="C93" s="46"/>
      <c r="D93" s="46" t="s">
        <v>73</v>
      </c>
      <c r="E93" s="46"/>
      <c r="F93" s="47">
        <v>150</v>
      </c>
      <c r="G93" s="46"/>
      <c r="H93" s="53">
        <v>30</v>
      </c>
      <c r="I93" s="53"/>
    </row>
    <row r="94" spans="1:9" x14ac:dyDescent="0.25">
      <c r="A94" s="14" t="s">
        <v>47</v>
      </c>
      <c r="B94" s="53">
        <v>50</v>
      </c>
      <c r="C94" s="53"/>
      <c r="D94" s="46"/>
      <c r="E94" s="46"/>
      <c r="F94" s="47">
        <v>450</v>
      </c>
      <c r="G94" s="46"/>
      <c r="H94" s="53">
        <v>150</v>
      </c>
      <c r="I94" s="53"/>
    </row>
    <row r="95" spans="1:9" x14ac:dyDescent="0.25">
      <c r="A95" s="14" t="s">
        <v>48</v>
      </c>
      <c r="B95" s="53">
        <v>140</v>
      </c>
      <c r="C95" s="53"/>
      <c r="D95" s="53" t="s">
        <v>74</v>
      </c>
      <c r="E95" s="53"/>
      <c r="F95" s="47">
        <v>600</v>
      </c>
      <c r="G95" s="46"/>
      <c r="H95" s="53">
        <v>600</v>
      </c>
      <c r="I95" s="53"/>
    </row>
    <row r="96" spans="1:9" x14ac:dyDescent="0.25">
      <c r="A96" s="52" t="s">
        <v>70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14" t="s">
        <v>71</v>
      </c>
      <c r="B97" s="47">
        <v>25</v>
      </c>
      <c r="C97" s="46"/>
      <c r="D97" s="47">
        <v>30</v>
      </c>
      <c r="E97" s="46"/>
      <c r="F97" s="47">
        <v>30</v>
      </c>
      <c r="G97" s="46"/>
    </row>
    <row r="98" spans="1:9" x14ac:dyDescent="0.25">
      <c r="A98" s="14" t="s">
        <v>72</v>
      </c>
      <c r="B98" s="47">
        <v>210</v>
      </c>
      <c r="C98" s="46"/>
      <c r="D98" s="47">
        <v>270</v>
      </c>
      <c r="E98" s="46"/>
      <c r="F98" s="47">
        <v>250</v>
      </c>
      <c r="G98" s="46"/>
    </row>
    <row r="99" spans="1:9" x14ac:dyDescent="0.25">
      <c r="A99" s="51" t="s">
        <v>76</v>
      </c>
      <c r="B99" s="51"/>
      <c r="C99" s="51"/>
      <c r="D99" s="51"/>
      <c r="E99" s="51"/>
      <c r="F99" s="51"/>
      <c r="G99" s="51"/>
      <c r="H99" s="51"/>
      <c r="I99" s="51"/>
    </row>
    <row r="100" spans="1:9" x14ac:dyDescent="0.25">
      <c r="B100" s="132"/>
      <c r="C100" s="132"/>
      <c r="D100" s="132"/>
      <c r="E100" s="132"/>
      <c r="F100" s="132"/>
      <c r="G100" s="132"/>
      <c r="H100" s="132"/>
      <c r="I100" s="132"/>
    </row>
    <row r="101" spans="1:9" ht="15.75" thickBot="1" x14ac:dyDescent="0.3">
      <c r="B101" s="18"/>
      <c r="C101" s="18"/>
      <c r="D101" s="18"/>
      <c r="E101" s="18"/>
      <c r="F101" s="18"/>
      <c r="G101" s="18"/>
      <c r="H101" s="86">
        <f>B100+D100+F100+H100</f>
        <v>0</v>
      </c>
      <c r="I101" s="86"/>
    </row>
    <row r="102" spans="1:9" x14ac:dyDescent="0.25">
      <c r="A102" t="s">
        <v>77</v>
      </c>
    </row>
    <row r="103" spans="1:9" x14ac:dyDescent="0.25">
      <c r="A103" s="14" t="s">
        <v>50</v>
      </c>
      <c r="B103" s="47" t="s">
        <v>51</v>
      </c>
      <c r="C103" s="46"/>
      <c r="D103" s="47" t="s">
        <v>52</v>
      </c>
      <c r="E103" s="46"/>
      <c r="F103" s="47" t="s">
        <v>53</v>
      </c>
      <c r="G103" s="46"/>
      <c r="H103" s="47" t="s">
        <v>54</v>
      </c>
      <c r="I103" s="46"/>
    </row>
    <row r="104" spans="1:9" x14ac:dyDescent="0.25">
      <c r="A104" s="14" t="s">
        <v>55</v>
      </c>
      <c r="B104" s="47" t="s">
        <v>78</v>
      </c>
      <c r="C104" s="46"/>
      <c r="D104" s="47" t="s">
        <v>56</v>
      </c>
      <c r="E104" s="46"/>
      <c r="F104" s="47" t="s">
        <v>57</v>
      </c>
      <c r="G104" s="46"/>
      <c r="H104" s="47" t="s">
        <v>58</v>
      </c>
      <c r="I104" s="46"/>
    </row>
    <row r="105" spans="1:9" x14ac:dyDescent="0.25">
      <c r="A105" s="14" t="s">
        <v>59</v>
      </c>
      <c r="B105" s="47"/>
      <c r="C105" s="46"/>
      <c r="D105" s="47" t="s">
        <v>60</v>
      </c>
      <c r="E105" s="46"/>
      <c r="F105" s="47" t="s">
        <v>61</v>
      </c>
      <c r="G105" s="46"/>
      <c r="H105" s="47" t="s">
        <v>62</v>
      </c>
      <c r="I105" s="46"/>
    </row>
    <row r="106" spans="1:9" x14ac:dyDescent="0.25">
      <c r="A106" s="12"/>
      <c r="B106" s="17"/>
      <c r="C106" s="18"/>
      <c r="D106" s="17"/>
      <c r="E106" s="18"/>
      <c r="F106" s="17"/>
      <c r="G106" s="18"/>
      <c r="H106" s="17"/>
      <c r="I106" s="18"/>
    </row>
    <row r="107" spans="1:9" x14ac:dyDescent="0.25"/>
    <row r="108" spans="1:9" ht="15.75" x14ac:dyDescent="0.25">
      <c r="A108" s="54" t="s">
        <v>82</v>
      </c>
      <c r="B108" s="54"/>
      <c r="C108" s="54"/>
      <c r="D108" s="54"/>
      <c r="E108" s="54"/>
      <c r="F108" s="54"/>
      <c r="G108" s="54"/>
      <c r="H108" s="54"/>
      <c r="I108" s="54"/>
    </row>
    <row r="109" spans="1:9" x14ac:dyDescent="0.25">
      <c r="B109" s="51" t="s">
        <v>79</v>
      </c>
      <c r="C109" s="51"/>
      <c r="D109" s="51"/>
      <c r="E109" s="46" t="s">
        <v>63</v>
      </c>
      <c r="F109" s="46"/>
      <c r="G109" s="15" t="s">
        <v>17</v>
      </c>
      <c r="H109" s="15" t="s">
        <v>84</v>
      </c>
    </row>
    <row r="110" spans="1:9" x14ac:dyDescent="0.25">
      <c r="A110" s="50" t="s">
        <v>83</v>
      </c>
      <c r="B110" s="50"/>
      <c r="C110" s="50"/>
      <c r="D110" s="50"/>
      <c r="E110" s="133"/>
      <c r="F110" s="133"/>
      <c r="G110" s="72">
        <f>E110*70</f>
        <v>0</v>
      </c>
      <c r="H110" s="72">
        <f>IF(G110&gt;350,G110,350)</f>
        <v>350</v>
      </c>
      <c r="I110" s="135">
        <f>IF(G110=0,-350,0)</f>
        <v>-350</v>
      </c>
    </row>
    <row r="111" spans="1:9" x14ac:dyDescent="0.25">
      <c r="A111" s="50" t="s">
        <v>80</v>
      </c>
      <c r="B111" s="50"/>
      <c r="C111" s="50"/>
      <c r="D111" s="50"/>
      <c r="E111" s="133"/>
      <c r="F111" s="133"/>
      <c r="G111" s="72">
        <f>E111*1800</f>
        <v>0</v>
      </c>
      <c r="H111" s="19"/>
    </row>
    <row r="112" spans="1:9" ht="15.75" thickBot="1" x14ac:dyDescent="0.3">
      <c r="A112" s="16"/>
      <c r="B112" s="16"/>
      <c r="C112" s="16"/>
      <c r="D112" s="16"/>
      <c r="H112" s="102">
        <f>H110+I110+G111</f>
        <v>0</v>
      </c>
      <c r="I112" s="102"/>
    </row>
    <row r="113" spans="1:9" ht="15.75" x14ac:dyDescent="0.25">
      <c r="A113" s="54" t="s">
        <v>81</v>
      </c>
      <c r="B113" s="54"/>
      <c r="C113" s="54"/>
      <c r="D113" s="54"/>
      <c r="E113" s="54"/>
      <c r="F113" s="54"/>
      <c r="G113" s="54"/>
      <c r="H113" s="54"/>
      <c r="I113" s="54"/>
    </row>
    <row r="114" spans="1:9" x14ac:dyDescent="0.25">
      <c r="A114" s="28"/>
      <c r="B114" s="28"/>
      <c r="C114" s="46" t="s">
        <v>27</v>
      </c>
      <c r="D114" s="46"/>
      <c r="E114" s="46" t="s">
        <v>49</v>
      </c>
      <c r="F114" s="46"/>
      <c r="G114" s="46" t="s">
        <v>17</v>
      </c>
      <c r="H114" s="46"/>
    </row>
    <row r="115" spans="1:9" x14ac:dyDescent="0.25">
      <c r="A115" s="50" t="s">
        <v>41</v>
      </c>
      <c r="B115" s="50"/>
      <c r="C115" s="133"/>
      <c r="D115" s="133"/>
      <c r="E115" s="46" t="s">
        <v>64</v>
      </c>
      <c r="F115" s="46"/>
      <c r="G115" s="85">
        <f>C115*300</f>
        <v>0</v>
      </c>
      <c r="H115" s="85"/>
    </row>
    <row r="116" spans="1:9" x14ac:dyDescent="0.25">
      <c r="A116" s="50" t="s">
        <v>45</v>
      </c>
      <c r="B116" s="50"/>
      <c r="C116" s="133"/>
      <c r="D116" s="133"/>
      <c r="E116" s="46" t="s">
        <v>65</v>
      </c>
      <c r="F116" s="46"/>
      <c r="G116" s="85">
        <f>C116*600</f>
        <v>0</v>
      </c>
      <c r="H116" s="87"/>
    </row>
    <row r="117" spans="1:9" ht="15.75" thickBot="1" x14ac:dyDescent="0.3">
      <c r="A117" s="28"/>
      <c r="B117" s="28"/>
      <c r="C117" s="28"/>
      <c r="D117" s="28"/>
      <c r="E117" s="28"/>
      <c r="F117" s="28"/>
      <c r="H117" s="88">
        <f>G115+G116</f>
        <v>0</v>
      </c>
      <c r="I117" s="88"/>
    </row>
    <row r="118" spans="1:9" x14ac:dyDescent="0.25"/>
    <row r="119" spans="1:9" ht="18.75" x14ac:dyDescent="0.3">
      <c r="A119" s="29" t="s">
        <v>85</v>
      </c>
      <c r="B119" s="29"/>
      <c r="C119" s="29"/>
      <c r="D119" s="29"/>
      <c r="E119" s="29"/>
      <c r="F119" s="29"/>
      <c r="G119" s="29"/>
      <c r="H119" s="29"/>
      <c r="I119" s="29"/>
    </row>
    <row r="120" spans="1:9" s="26" customFormat="1" ht="18.75" x14ac:dyDescent="0.3">
      <c r="A120" s="27"/>
      <c r="B120" s="27"/>
      <c r="C120" s="27"/>
      <c r="D120" s="27"/>
      <c r="E120" s="27"/>
      <c r="F120" s="27"/>
      <c r="G120" s="27"/>
      <c r="H120" s="27"/>
      <c r="I120" s="27"/>
    </row>
    <row r="121" spans="1:9" x14ac:dyDescent="0.25">
      <c r="A121" s="106" t="s">
        <v>86</v>
      </c>
      <c r="B121" s="106"/>
      <c r="C121" s="46" t="s">
        <v>87</v>
      </c>
      <c r="D121" s="46"/>
      <c r="E121" s="46" t="s">
        <v>88</v>
      </c>
      <c r="F121" s="46"/>
      <c r="G121" s="46" t="s">
        <v>89</v>
      </c>
      <c r="H121" s="46"/>
    </row>
    <row r="122" spans="1:9" x14ac:dyDescent="0.25">
      <c r="A122" s="30" t="s">
        <v>92</v>
      </c>
      <c r="B122" s="30"/>
      <c r="C122" s="45" t="s">
        <v>94</v>
      </c>
      <c r="D122" s="45"/>
      <c r="E122" s="34" t="s">
        <v>90</v>
      </c>
      <c r="F122" s="34"/>
      <c r="G122" s="34" t="s">
        <v>91</v>
      </c>
      <c r="H122" s="34"/>
    </row>
    <row r="123" spans="1:9" x14ac:dyDescent="0.25">
      <c r="A123" s="30"/>
      <c r="B123" s="30"/>
      <c r="C123" s="45"/>
      <c r="D123" s="45"/>
      <c r="E123" s="34"/>
      <c r="F123" s="34"/>
      <c r="G123" s="34"/>
      <c r="H123" s="34"/>
    </row>
    <row r="124" spans="1:9" x14ac:dyDescent="0.25">
      <c r="C124" s="47">
        <v>25</v>
      </c>
      <c r="D124" s="46"/>
      <c r="E124" s="47">
        <v>80</v>
      </c>
      <c r="F124" s="46"/>
      <c r="G124" s="47">
        <v>200</v>
      </c>
      <c r="H124" s="47"/>
    </row>
    <row r="125" spans="1:9" x14ac:dyDescent="0.25">
      <c r="A125" s="46" t="s">
        <v>93</v>
      </c>
      <c r="B125" s="46"/>
      <c r="C125" s="133"/>
      <c r="D125" s="133"/>
      <c r="E125" s="133"/>
      <c r="F125" s="133"/>
      <c r="G125" s="133"/>
      <c r="H125" s="133"/>
    </row>
    <row r="126" spans="1:9" x14ac:dyDescent="0.25">
      <c r="C126" s="47">
        <f>C124*C125</f>
        <v>0</v>
      </c>
      <c r="D126" s="46"/>
      <c r="E126" s="47">
        <f>E124*E125</f>
        <v>0</v>
      </c>
      <c r="F126" s="46"/>
      <c r="G126" s="47">
        <f>G124*G125</f>
        <v>0</v>
      </c>
      <c r="H126" s="55"/>
      <c r="I126" s="3"/>
    </row>
    <row r="127" spans="1:9" ht="15.75" thickBot="1" x14ac:dyDescent="0.3">
      <c r="H127" s="89">
        <f>C126+E126+G126</f>
        <v>0</v>
      </c>
      <c r="I127" s="88"/>
    </row>
    <row r="128" spans="1:9" s="26" customFormat="1" x14ac:dyDescent="0.25">
      <c r="A128" s="106" t="s">
        <v>15</v>
      </c>
      <c r="B128" s="106"/>
      <c r="C128" s="90" t="s">
        <v>119</v>
      </c>
      <c r="D128" s="107"/>
      <c r="E128" s="91"/>
      <c r="F128" s="105" t="s">
        <v>121</v>
      </c>
      <c r="H128" s="17"/>
      <c r="I128" s="18"/>
    </row>
    <row r="129" spans="1:9" s="26" customFormat="1" ht="15.75" thickBot="1" x14ac:dyDescent="0.3">
      <c r="A129" s="28" t="s">
        <v>120</v>
      </c>
      <c r="B129" s="28"/>
      <c r="C129" s="28"/>
      <c r="D129" s="28"/>
      <c r="F129" s="134"/>
      <c r="H129" s="89">
        <f>F129*600</f>
        <v>0</v>
      </c>
      <c r="I129" s="88"/>
    </row>
    <row r="130" spans="1:9" s="26" customFormat="1" x14ac:dyDescent="0.25">
      <c r="H130" s="17"/>
      <c r="I130" s="18"/>
    </row>
    <row r="131" spans="1:9" ht="18.75" x14ac:dyDescent="0.3">
      <c r="A131" s="29" t="s">
        <v>95</v>
      </c>
      <c r="B131" s="29"/>
      <c r="C131" s="29"/>
      <c r="D131" s="29"/>
      <c r="E131" s="29"/>
      <c r="F131" s="29"/>
      <c r="G131" s="29"/>
      <c r="H131" s="29"/>
      <c r="I131" s="29"/>
    </row>
    <row r="132" spans="1:9" x14ac:dyDescent="0.25">
      <c r="C132" s="46" t="s">
        <v>96</v>
      </c>
      <c r="D132" s="46"/>
      <c r="E132" s="46" t="s">
        <v>97</v>
      </c>
      <c r="F132" s="46"/>
    </row>
    <row r="133" spans="1:9" x14ac:dyDescent="0.25">
      <c r="A133" s="58"/>
      <c r="B133" s="58"/>
      <c r="C133" s="47">
        <v>400</v>
      </c>
      <c r="D133" s="46"/>
      <c r="E133" s="47">
        <v>700</v>
      </c>
      <c r="F133" s="46"/>
    </row>
    <row r="134" spans="1:9" x14ac:dyDescent="0.25">
      <c r="A134" s="57" t="s">
        <v>93</v>
      </c>
      <c r="B134" s="57"/>
      <c r="C134" s="133"/>
      <c r="D134" s="133"/>
      <c r="E134" s="133"/>
      <c r="F134" s="133"/>
    </row>
    <row r="135" spans="1:9" ht="15.75" thickBot="1" x14ac:dyDescent="0.3">
      <c r="C135" s="47">
        <f>C134*C133</f>
        <v>0</v>
      </c>
      <c r="D135" s="46"/>
      <c r="E135" s="47">
        <f>E134*E133</f>
        <v>0</v>
      </c>
      <c r="F135" s="46"/>
      <c r="H135" s="89">
        <f>C135+E135</f>
        <v>0</v>
      </c>
      <c r="I135" s="88"/>
    </row>
    <row r="136" spans="1:9" ht="15.75" thickBot="1" x14ac:dyDescent="0.3">
      <c r="H136" s="92"/>
      <c r="I136" s="93"/>
    </row>
    <row r="137" spans="1:9" ht="15.75" thickBot="1" x14ac:dyDescent="0.3">
      <c r="G137" t="s">
        <v>9</v>
      </c>
      <c r="H137" s="95">
        <f>H135+H129+H127+H117+H112+H101+I85+H74+H58+I39</f>
        <v>0</v>
      </c>
      <c r="I137" s="94"/>
    </row>
    <row r="138" spans="1:9" ht="15.75" thickTop="1" x14ac:dyDescent="0.25">
      <c r="H138" s="93"/>
      <c r="I138" s="93"/>
    </row>
    <row r="139" spans="1:9" s="26" customFormat="1" ht="15" customHeight="1" x14ac:dyDescent="0.25">
      <c r="A139" s="114" t="s">
        <v>126</v>
      </c>
      <c r="B139" s="115"/>
      <c r="C139" s="115"/>
      <c r="D139" s="115"/>
      <c r="E139" s="115"/>
      <c r="F139" s="115"/>
      <c r="G139" s="115"/>
      <c r="H139" s="115"/>
      <c r="I139" s="116"/>
    </row>
    <row r="140" spans="1:9" s="26" customFormat="1" x14ac:dyDescent="0.25">
      <c r="A140" s="117"/>
      <c r="B140" s="118"/>
      <c r="C140" s="118"/>
      <c r="D140" s="118"/>
      <c r="E140" s="118"/>
      <c r="F140" s="118"/>
      <c r="G140" s="118"/>
      <c r="H140" s="118"/>
      <c r="I140" s="119"/>
    </row>
    <row r="141" spans="1:9" s="26" customFormat="1" x14ac:dyDescent="0.25">
      <c r="A141" s="117"/>
      <c r="B141" s="118"/>
      <c r="C141" s="118"/>
      <c r="D141" s="118"/>
      <c r="E141" s="118"/>
      <c r="F141" s="118"/>
      <c r="G141" s="118"/>
      <c r="H141" s="118"/>
      <c r="I141" s="119"/>
    </row>
    <row r="142" spans="1:9" s="26" customFormat="1" x14ac:dyDescent="0.25">
      <c r="A142" s="117"/>
      <c r="B142" s="118"/>
      <c r="C142" s="118"/>
      <c r="D142" s="118"/>
      <c r="E142" s="118"/>
      <c r="F142" s="118"/>
      <c r="G142" s="118"/>
      <c r="H142" s="118"/>
      <c r="I142" s="119"/>
    </row>
    <row r="143" spans="1:9" x14ac:dyDescent="0.25">
      <c r="A143" s="120"/>
      <c r="B143" s="121"/>
      <c r="C143" s="121"/>
      <c r="D143" s="121"/>
      <c r="E143" s="121"/>
      <c r="F143" s="121"/>
      <c r="G143" s="121"/>
      <c r="H143" s="121"/>
      <c r="I143" s="122"/>
    </row>
  </sheetData>
  <sheetProtection algorithmName="SHA-512" hashValue="foKbKb2abxAZEM6eTxu9WXt81mNzSb4A14N7dg1Yp7kWSBqxx9tCWJYfhos+lCPmZbLDYeUyHoHGmhq6bqSOuw==" saltValue="xM8ANFVo7rP24pJHdfvAkg==" spinCount="100000" sheet="1"/>
  <mergeCells count="146">
    <mergeCell ref="A139:I143"/>
    <mergeCell ref="H138:I138"/>
    <mergeCell ref="H137:I137"/>
    <mergeCell ref="I80:I81"/>
    <mergeCell ref="D80:E81"/>
    <mergeCell ref="F80:G81"/>
    <mergeCell ref="A76:I76"/>
    <mergeCell ref="A128:B128"/>
    <mergeCell ref="C128:E128"/>
    <mergeCell ref="A129:D129"/>
    <mergeCell ref="H129:I129"/>
    <mergeCell ref="H136:I136"/>
    <mergeCell ref="G39:H39"/>
    <mergeCell ref="A134:B134"/>
    <mergeCell ref="C134:D134"/>
    <mergeCell ref="E134:F134"/>
    <mergeCell ref="C135:D135"/>
    <mergeCell ref="E135:F135"/>
    <mergeCell ref="H135:I135"/>
    <mergeCell ref="A131:I131"/>
    <mergeCell ref="C132:D132"/>
    <mergeCell ref="E132:F132"/>
    <mergeCell ref="A133:B133"/>
    <mergeCell ref="C133:D133"/>
    <mergeCell ref="E133:F133"/>
    <mergeCell ref="A125:B125"/>
    <mergeCell ref="C126:D126"/>
    <mergeCell ref="E126:F126"/>
    <mergeCell ref="G126:H126"/>
    <mergeCell ref="H127:I127"/>
    <mergeCell ref="C124:D124"/>
    <mergeCell ref="E124:F124"/>
    <mergeCell ref="G124:H124"/>
    <mergeCell ref="H104:I104"/>
    <mergeCell ref="H105:I105"/>
    <mergeCell ref="A108:I108"/>
    <mergeCell ref="B109:D109"/>
    <mergeCell ref="E109:F109"/>
    <mergeCell ref="A110:D110"/>
    <mergeCell ref="C125:D125"/>
    <mergeCell ref="E125:F125"/>
    <mergeCell ref="G125:H125"/>
    <mergeCell ref="A122:B123"/>
    <mergeCell ref="C122:D123"/>
    <mergeCell ref="E122:F123"/>
    <mergeCell ref="G122:H123"/>
    <mergeCell ref="H117:I117"/>
    <mergeCell ref="H112:I112"/>
    <mergeCell ref="A119:I119"/>
    <mergeCell ref="A121:B121"/>
    <mergeCell ref="C121:D121"/>
    <mergeCell ref="E121:F121"/>
    <mergeCell ref="G121:H121"/>
    <mergeCell ref="G115:H115"/>
    <mergeCell ref="C116:D116"/>
    <mergeCell ref="E116:F116"/>
    <mergeCell ref="G116:H116"/>
    <mergeCell ref="A117:B117"/>
    <mergeCell ref="C117:D117"/>
    <mergeCell ref="E117:F117"/>
    <mergeCell ref="A115:B115"/>
    <mergeCell ref="A116:B116"/>
    <mergeCell ref="C115:D115"/>
    <mergeCell ref="E115:F115"/>
    <mergeCell ref="A111:D111"/>
    <mergeCell ref="E110:F110"/>
    <mergeCell ref="E111:F111"/>
    <mergeCell ref="A113:I113"/>
    <mergeCell ref="A114:B114"/>
    <mergeCell ref="C114:D114"/>
    <mergeCell ref="E114:F114"/>
    <mergeCell ref="G114:H114"/>
    <mergeCell ref="H103:I103"/>
    <mergeCell ref="B93:C93"/>
    <mergeCell ref="B94:C94"/>
    <mergeCell ref="B95:C95"/>
    <mergeCell ref="D94:E94"/>
    <mergeCell ref="D95:E95"/>
    <mergeCell ref="H93:I93"/>
    <mergeCell ref="H94:I94"/>
    <mergeCell ref="H95:I95"/>
    <mergeCell ref="H101:I101"/>
    <mergeCell ref="F94:G94"/>
    <mergeCell ref="F95:G95"/>
    <mergeCell ref="F97:G97"/>
    <mergeCell ref="B97:C97"/>
    <mergeCell ref="D97:E97"/>
    <mergeCell ref="D90:E90"/>
    <mergeCell ref="D93:E93"/>
    <mergeCell ref="A99:I99"/>
    <mergeCell ref="B100:C100"/>
    <mergeCell ref="D100:E100"/>
    <mergeCell ref="H100:I100"/>
    <mergeCell ref="A96:I96"/>
    <mergeCell ref="F105:G105"/>
    <mergeCell ref="B105:C105"/>
    <mergeCell ref="D105:E105"/>
    <mergeCell ref="F103:G103"/>
    <mergeCell ref="F104:G104"/>
    <mergeCell ref="B104:C104"/>
    <mergeCell ref="D104:E104"/>
    <mergeCell ref="F98:G98"/>
    <mergeCell ref="F100:G100"/>
    <mergeCell ref="B98:C98"/>
    <mergeCell ref="D98:E98"/>
    <mergeCell ref="B103:C103"/>
    <mergeCell ref="D103:E103"/>
    <mergeCell ref="F90:G90"/>
    <mergeCell ref="F92:G92"/>
    <mergeCell ref="F93:G93"/>
    <mergeCell ref="A78:I79"/>
    <mergeCell ref="C80:C81"/>
    <mergeCell ref="B80:B81"/>
    <mergeCell ref="A87:I88"/>
    <mergeCell ref="B90:C90"/>
    <mergeCell ref="H90:I90"/>
    <mergeCell ref="B92:C92"/>
    <mergeCell ref="D92:E92"/>
    <mergeCell ref="H92:I92"/>
    <mergeCell ref="A91:I91"/>
    <mergeCell ref="A68:G68"/>
    <mergeCell ref="A71:B71"/>
    <mergeCell ref="A62:I65"/>
    <mergeCell ref="A66:B67"/>
    <mergeCell ref="C66:C67"/>
    <mergeCell ref="D66:D67"/>
    <mergeCell ref="E66:E67"/>
    <mergeCell ref="F66:G67"/>
    <mergeCell ref="C53:C54"/>
    <mergeCell ref="E53:E54"/>
    <mergeCell ref="A46:I47"/>
    <mergeCell ref="A48:I48"/>
    <mergeCell ref="A50:I51"/>
    <mergeCell ref="A53:B54"/>
    <mergeCell ref="D53:D54"/>
    <mergeCell ref="F53:G54"/>
    <mergeCell ref="A15:B15"/>
    <mergeCell ref="A16:B16"/>
    <mergeCell ref="A20:B20"/>
    <mergeCell ref="A25:B25"/>
    <mergeCell ref="A41:I41"/>
    <mergeCell ref="A43:I44"/>
    <mergeCell ref="A1:I3"/>
    <mergeCell ref="A4:I5"/>
    <mergeCell ref="A9:I10"/>
    <mergeCell ref="A7:I7"/>
  </mergeCells>
  <pageMargins left="0.7" right="0.7" top="0.75" bottom="0.75" header="0.3" footer="0.3"/>
  <pageSetup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7FFD72-8D11-46BC-8307-464864877FA3}">
          <x14:formula1>
            <xm:f>Sheet2!$A$1:$A$3</xm:f>
          </x14:formula1>
          <xm:sqref>B31 B39 B37 E31 H31 E37 H37</xm:sqref>
        </x14:dataValidation>
        <x14:dataValidation type="list" allowBlank="1" showInputMessage="1" showErrorMessage="1" xr:uid="{22C9B9A7-B3E9-4545-8FF1-D271135A7E16}">
          <x14:formula1>
            <xm:f>Sheet2!$A$6:$A$8</xm:f>
          </x14:formula1>
          <xm:sqref>F82:F84 D82:D84 F69:F70 F72:F73 F55:F57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EF177-65BA-438E-B892-99CFE19DE1D4}">
  <dimension ref="A1:A15"/>
  <sheetViews>
    <sheetView workbookViewId="0">
      <selection activeCell="A16" sqref="A16"/>
    </sheetView>
  </sheetViews>
  <sheetFormatPr defaultRowHeight="15" x14ac:dyDescent="0.25"/>
  <cols>
    <col min="1" max="1" width="11" customWidth="1"/>
  </cols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6" spans="1:1" x14ac:dyDescent="0.25">
      <c r="A6" s="23" t="s">
        <v>116</v>
      </c>
    </row>
    <row r="7" spans="1:1" x14ac:dyDescent="0.25">
      <c r="A7" s="23" t="s">
        <v>99</v>
      </c>
    </row>
    <row r="8" spans="1:1" x14ac:dyDescent="0.25">
      <c r="A8" s="23" t="s">
        <v>100</v>
      </c>
    </row>
    <row r="11" spans="1:1" x14ac:dyDescent="0.25">
      <c r="A11">
        <v>33</v>
      </c>
    </row>
    <row r="12" spans="1:1" x14ac:dyDescent="0.25">
      <c r="A12">
        <f>A11*A11</f>
        <v>1089</v>
      </c>
    </row>
    <row r="14" spans="1:1" x14ac:dyDescent="0.25">
      <c r="A14">
        <v>25</v>
      </c>
    </row>
    <row r="15" spans="1:1" x14ac:dyDescent="0.25">
      <c r="A15">
        <f>A14*A14</f>
        <v>625</v>
      </c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Sheet1!Estimate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Treen Nicholls</dc:creator>
  <cp:lastModifiedBy>Treen Nicholls</cp:lastModifiedBy>
  <cp:lastPrinted>2022-01-08T07:01:24Z</cp:lastPrinted>
  <dcterms:created xsi:type="dcterms:W3CDTF">2021-12-11T22:49:07Z</dcterms:created>
  <dcterms:modified xsi:type="dcterms:W3CDTF">2022-01-09T20:14:14Z</dcterms:modified>
</cp:coreProperties>
</file>